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irtschaftlichkeitsrechner" sheetId="1" state="visible" r:id="rId2"/>
  </sheets>
  <definedNames>
    <definedName function="false" hidden="false" name="Kundenakzeptanz" vbProcedure="false">Wirtschaftlichkeitsrechner!$R$9:$R$11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<sst xmlns="http://schemas.openxmlformats.org/spreadsheetml/2006/main" count="57" uniqueCount="55">
  <si>
    <t xml:space="preserve">Wirtschaftlichkeitsrechner für Mehrweg-Pfandbechersysteme</t>
  </si>
  <si>
    <t xml:space="preserve">Benutzerhinweis</t>
  </si>
  <si>
    <t xml:space="preserve">Nutzen Sie den Wirtschaftlichkeitsrechner, indem Sie die gelben Felder mit den für Ihr Geschäft plausiblen Werten befüllen.</t>
  </si>
  <si>
    <t xml:space="preserve">Ihre Ersparnis im 1. Jahr</t>
  </si>
  <si>
    <t xml:space="preserve">(bzw. Kosten für die Beförderung des Umweltschutzes im To-Go-Bereich Ihres Unternehmens)</t>
  </si>
  <si>
    <t xml:space="preserve">Eingaben</t>
  </si>
  <si>
    <t xml:space="preserve">Anzahl Filialen</t>
  </si>
  <si>
    <t xml:space="preserve">Einwegbecherkosten</t>
  </si>
  <si>
    <t xml:space="preserve">je Becher</t>
  </si>
  <si>
    <t xml:space="preserve">Spülkosten</t>
  </si>
  <si>
    <t xml:space="preserve">(bei eigener Spülmaschine)</t>
  </si>
  <si>
    <t xml:space="preserve">Normal</t>
  </si>
  <si>
    <t xml:space="preserve">(wie beim Lohner Landbäcker)</t>
  </si>
  <si>
    <t xml:space="preserve">Verkaufte Becher mit Deckel je Filiale</t>
  </si>
  <si>
    <t xml:space="preserve">pro Jahr</t>
  </si>
  <si>
    <t xml:space="preserve">Einwegdeckelkosten</t>
  </si>
  <si>
    <t xml:space="preserve">je Deckel</t>
  </si>
  <si>
    <t xml:space="preserve">Pfand</t>
  </si>
  <si>
    <t xml:space="preserve">(1€ Becher/ 0,50€ Deckel/ 4€ Schale/ 5€ Schale)</t>
  </si>
  <si>
    <t xml:space="preserve">Gut</t>
  </si>
  <si>
    <t xml:space="preserve">(wie auf Nordsee Inseln)</t>
  </si>
  <si>
    <t xml:space="preserve">Erwartete Kundenakzeptanz</t>
  </si>
  <si>
    <t xml:space="preserve">Systemgebühr je Filiale</t>
  </si>
  <si>
    <t xml:space="preserve">Schlecht</t>
  </si>
  <si>
    <t xml:space="preserve">(wie bei allerersten Kunden)</t>
  </si>
  <si>
    <t xml:space="preserve">Kostenersparnis ggü 100% Einweg</t>
  </si>
  <si>
    <t xml:space="preserve">Zeit</t>
  </si>
  <si>
    <t xml:space="preserve">Monat 1</t>
  </si>
  <si>
    <t xml:space="preserve">Monat 2</t>
  </si>
  <si>
    <t xml:space="preserve">Monat 3</t>
  </si>
  <si>
    <t xml:space="preserve">Monat 4</t>
  </si>
  <si>
    <t xml:space="preserve">Monat 5</t>
  </si>
  <si>
    <t xml:space="preserve">Monat 6</t>
  </si>
  <si>
    <t xml:space="preserve">Monat 7</t>
  </si>
  <si>
    <t xml:space="preserve">Monat 8</t>
  </si>
  <si>
    <t xml:space="preserve">Monat 9</t>
  </si>
  <si>
    <t xml:space="preserve">Monat 10</t>
  </si>
  <si>
    <t xml:space="preserve">Monat 11</t>
  </si>
  <si>
    <t xml:space="preserve">Monat 12</t>
  </si>
  <si>
    <t xml:space="preserve">Total</t>
  </si>
  <si>
    <t xml:space="preserve">Kosten bei 100% Einweg</t>
  </si>
  <si>
    <t xml:space="preserve">Pfandbecher-Anteil</t>
  </si>
  <si>
    <t xml:space="preserve">Kosten für Einweg</t>
  </si>
  <si>
    <t xml:space="preserve">Kosten für Mehrweg</t>
  </si>
  <si>
    <t xml:space="preserve">Ersparnis ggü 100% Einweg</t>
  </si>
  <si>
    <t xml:space="preserve">Vorfinanzierung Pfand</t>
  </si>
  <si>
    <t xml:space="preserve">Antizipierte Rücklaufquote in Monat 1</t>
  </si>
  <si>
    <t xml:space="preserve">Becherbestand zu Beginn Monat 1</t>
  </si>
  <si>
    <t xml:space="preserve">Becher mit Deckel</t>
  </si>
  <si>
    <t xml:space="preserve">Rücklaufquote Pfandbecher</t>
  </si>
  <si>
    <t xml:space="preserve">Benötigte Becher</t>
  </si>
  <si>
    <t xml:space="preserve">Bestand (Monatsanfang)</t>
  </si>
  <si>
    <t xml:space="preserve">Becherbestellmenge</t>
  </si>
  <si>
    <t xml:space="preserve">Hinweis: Alle Preise/Kosten zzgl. MwSt.</t>
  </si>
  <si>
    <t xml:space="preserve">Diese Vorlage zur Kostenkalkulation wurde zur Verfügung gestellt von der HEAG-FairCup GmbH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</si>
</sst>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&quot; €&quot;;[RED]\-#,##0.00&quot; €&quot;"/>
    <numFmt numFmtId="166" formatCode="#,##0.000&quot; €&quot;;[RED]\-#,##0.000&quot; €&quot;"/>
    <numFmt numFmtId="167" formatCode="0\ %"/>
    <numFmt numFmtId="168" formatCode="#,##0"/>
    <numFmt numFmtId="169" formatCode="#,##0&quot; €&quot;;[RED]\-#,##0&quot; €&quot;"/>
    <numFmt numFmtId="170" formatCode="_-* #,##0.00&quot; €&quot;_-;\-* #,##0.00&quot; €&quot;_-;_-* \-??&quot; €&quot;_-;_-@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1"/>
      <color rgb="FFFFFFFF"/>
      <name val="Calibri"/>
      <family val="0"/>
      <charset val="1"/>
    </font>
    <font>
      <b val="true"/>
      <sz val="14"/>
      <color rgb="FF00B050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  <font>
      <i val="true"/>
      <sz val="11"/>
      <name val="Cambria"/>
      <family val="0"/>
      <charset val="1"/>
    </font>
    <font>
      <sz val="12"/>
      <color rgb="FF00B7E5"/>
      <name val="Calibri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0EFD4"/>
        <bgColor rgb="FFDEEBF7"/>
      </patternFill>
    </fill>
    <fill>
      <patternFill patternType="solid">
        <fgColor rgb="FFFFF200"/>
        <bgColor rgb="FFFFFF00"/>
      </patternFill>
    </fill>
    <fill>
      <patternFill patternType="solid">
        <fgColor rgb="FFDEEBF7"/>
        <bgColor rgb="FFE0EFD4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5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5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7E5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47880</xdr:colOff>
      <xdr:row>2</xdr:row>
      <xdr:rowOff>114480</xdr:rowOff>
    </xdr:from>
    <xdr:to>
      <xdr:col>14</xdr:col>
      <xdr:colOff>457200</xdr:colOff>
      <xdr:row>3</xdr:row>
      <xdr:rowOff>171360</xdr:rowOff>
    </xdr:to>
    <xdr:sp>
      <xdr:nvSpPr>
        <xdr:cNvPr id="0" name="CustomShape 1"/>
        <xdr:cNvSpPr/>
      </xdr:nvSpPr>
      <xdr:spPr>
        <a:xfrm>
          <a:off x="12954240" y="495360"/>
          <a:ext cx="1361520" cy="247320"/>
        </a:xfrm>
        <a:prstGeom prst="roundRect">
          <a:avLst>
            <a:gd name="adj" fmla="val 16667"/>
          </a:avLst>
        </a:prstGeom>
        <a:solidFill>
          <a:srgbClr val="ccd615"/>
        </a:solidFill>
        <a:ln w="25560">
          <a:solidFill>
            <a:srgbClr val="00b7e5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de-DE" sz="1200" spc="-1" strike="noStrike">
              <a:solidFill>
                <a:srgbClr val="00b7e5"/>
              </a:solidFill>
              <a:latin typeface="Calibri"/>
              <a:ea typeface="Calibri"/>
            </a:rPr>
            <a:t>Drucken</a:t>
          </a:r>
          <a:endParaRPr b="0" lang="de-DE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F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RowHeight="15" zeroHeight="false" outlineLevelRow="0" outlineLevelCol="0"/>
  <cols>
    <col collapsed="false" customWidth="true" hidden="false" outlineLevel="0" max="1" min="1" style="0" width="2.29"/>
    <col collapsed="false" customWidth="true" hidden="false" outlineLevel="0" max="2" min="2" style="0" width="25.02"/>
    <col collapsed="false" customWidth="true" hidden="false" outlineLevel="0" max="15" min="3" style="0" width="10.71"/>
    <col collapsed="false" customWidth="true" hidden="false" outlineLevel="0" max="16" min="16" style="0" width="2.71"/>
    <col collapsed="false" customWidth="true" hidden="true" outlineLevel="0" max="25" min="17" style="0" width="10.71"/>
    <col collapsed="false" customWidth="true" hidden="true" outlineLevel="0" max="29" min="26" style="0" width="8.7"/>
    <col collapsed="false" customWidth="true" hidden="true" outlineLevel="0" max="32" min="30" style="0" width="7.7"/>
    <col collapsed="false" customWidth="true" hidden="false" outlineLevel="0" max="1025" min="33" style="0" width="14.43"/>
  </cols>
  <sheetData>
    <row r="1" customFormat="false" ht="15" hidden="false" customHeight="false" outlineLevel="0" collapsed="false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customFormat="false" ht="15" hidden="false" customHeight="false" outlineLevel="0" collapsed="false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Format="false" ht="15" hidden="false" customHeight="false" outlineLevel="0" collapsed="false">
      <c r="A3" s="4"/>
      <c r="B3" s="5" t="s">
        <v>1</v>
      </c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customFormat="false" ht="15" hidden="false" customHeight="false" outlineLevel="0" collapsed="false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customFormat="false" ht="7.5" hidden="false" customHeight="tru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customFormat="false" ht="17.35" hidden="false" customHeight="false" outlineLevel="0" collapsed="false">
      <c r="A6" s="4"/>
      <c r="B6" s="5" t="s">
        <v>3</v>
      </c>
      <c r="C6" s="7" t="n">
        <f aca="false">O19</f>
        <v>51</v>
      </c>
      <c r="D6" s="8" t="s">
        <v>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customFormat="false" ht="7.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customFormat="false" ht="15" hidden="false" customHeight="false" outlineLevel="0" collapsed="false">
      <c r="A8" s="4"/>
      <c r="B8" s="9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4"/>
      <c r="R8" s="3" t="n">
        <v>1</v>
      </c>
      <c r="S8" s="3" t="n">
        <v>2</v>
      </c>
      <c r="T8" s="3" t="n">
        <v>3</v>
      </c>
      <c r="U8" s="3" t="n">
        <v>4</v>
      </c>
      <c r="V8" s="3" t="n">
        <v>5</v>
      </c>
      <c r="W8" s="3" t="n">
        <v>6</v>
      </c>
      <c r="X8" s="3" t="n">
        <v>7</v>
      </c>
      <c r="Y8" s="3" t="n">
        <v>8</v>
      </c>
      <c r="Z8" s="3" t="n">
        <v>9</v>
      </c>
      <c r="AA8" s="3" t="n">
        <v>10</v>
      </c>
      <c r="AB8" s="3" t="n">
        <v>11</v>
      </c>
      <c r="AC8" s="3" t="n">
        <v>12</v>
      </c>
      <c r="AD8" s="3" t="n">
        <v>13</v>
      </c>
      <c r="AE8" s="3" t="n">
        <v>14</v>
      </c>
      <c r="AF8" s="3" t="n">
        <v>15</v>
      </c>
    </row>
    <row r="9" customFormat="false" ht="15" hidden="false" customHeight="false" outlineLevel="0" collapsed="false">
      <c r="A9" s="4"/>
      <c r="B9" s="12" t="s">
        <v>6</v>
      </c>
      <c r="D9" s="13" t="n">
        <v>1</v>
      </c>
      <c r="F9" s="14" t="s">
        <v>7</v>
      </c>
      <c r="H9" s="15" t="n">
        <v>0.06</v>
      </c>
      <c r="I9" s="16" t="s">
        <v>8</v>
      </c>
      <c r="J9" s="14" t="s">
        <v>9</v>
      </c>
      <c r="L9" s="17" t="n">
        <v>0.015</v>
      </c>
      <c r="M9" s="16" t="s">
        <v>10</v>
      </c>
      <c r="O9" s="18"/>
      <c r="P9" s="4"/>
      <c r="R9" s="3" t="s">
        <v>11</v>
      </c>
      <c r="S9" s="3" t="s">
        <v>12</v>
      </c>
      <c r="T9" s="19" t="n">
        <v>0.2</v>
      </c>
      <c r="U9" s="19" t="n">
        <v>0.4</v>
      </c>
      <c r="V9" s="19" t="n">
        <v>0.55</v>
      </c>
      <c r="W9" s="19" t="n">
        <v>0.7</v>
      </c>
      <c r="X9" s="19" t="n">
        <v>0.85</v>
      </c>
      <c r="Y9" s="19" t="n">
        <v>0.88</v>
      </c>
      <c r="Z9" s="19" t="n">
        <v>0.91</v>
      </c>
      <c r="AA9" s="19" t="n">
        <v>0.95</v>
      </c>
      <c r="AB9" s="19" t="n">
        <v>0.95</v>
      </c>
      <c r="AC9" s="19" t="n">
        <v>0.95</v>
      </c>
      <c r="AD9" s="19" t="n">
        <v>0.95</v>
      </c>
      <c r="AE9" s="19" t="n">
        <v>0.95</v>
      </c>
      <c r="AF9" s="19" t="n">
        <v>0.95</v>
      </c>
    </row>
    <row r="10" customFormat="false" ht="15" hidden="false" customHeight="false" outlineLevel="0" collapsed="false">
      <c r="A10" s="4"/>
      <c r="B10" s="12" t="s">
        <v>13</v>
      </c>
      <c r="D10" s="20" t="n">
        <v>4000</v>
      </c>
      <c r="E10" s="16" t="s">
        <v>14</v>
      </c>
      <c r="F10" s="14" t="s">
        <v>15</v>
      </c>
      <c r="H10" s="15" t="n">
        <v>0.03</v>
      </c>
      <c r="I10" s="16" t="s">
        <v>16</v>
      </c>
      <c r="J10" s="21" t="s">
        <v>17</v>
      </c>
      <c r="L10" s="15" t="n">
        <v>1.5</v>
      </c>
      <c r="M10" s="16" t="s">
        <v>18</v>
      </c>
      <c r="O10" s="18"/>
      <c r="P10" s="4"/>
      <c r="R10" s="3" t="s">
        <v>19</v>
      </c>
      <c r="S10" s="3" t="s">
        <v>20</v>
      </c>
      <c r="T10" s="19" t="n">
        <f aca="false">T9+5%</f>
        <v>0.25</v>
      </c>
      <c r="U10" s="19" t="n">
        <f aca="false">U9+5%</f>
        <v>0.45</v>
      </c>
      <c r="V10" s="19" t="n">
        <f aca="false">V9+5%</f>
        <v>0.6</v>
      </c>
      <c r="W10" s="19" t="n">
        <f aca="false">W9+5%</f>
        <v>0.75</v>
      </c>
      <c r="X10" s="19" t="n">
        <f aca="false">X9+5%</f>
        <v>0.9</v>
      </c>
      <c r="Y10" s="19" t="n">
        <f aca="false">Y9+5%</f>
        <v>0.93</v>
      </c>
      <c r="Z10" s="19" t="n">
        <f aca="false">Z9+5%</f>
        <v>0.96</v>
      </c>
      <c r="AA10" s="19" t="n">
        <f aca="false">AA9+5%</f>
        <v>1</v>
      </c>
      <c r="AB10" s="19" t="n">
        <f aca="false">AB9+5%</f>
        <v>1</v>
      </c>
      <c r="AC10" s="19" t="n">
        <f aca="false">AC9+5%</f>
        <v>1</v>
      </c>
      <c r="AD10" s="19" t="n">
        <f aca="false">AD9+5%</f>
        <v>1</v>
      </c>
      <c r="AE10" s="19" t="n">
        <f aca="false">AE9+5%</f>
        <v>1</v>
      </c>
      <c r="AF10" s="19" t="n">
        <f aca="false">AF9+5%</f>
        <v>1</v>
      </c>
    </row>
    <row r="11" customFormat="false" ht="15" hidden="false" customHeight="false" outlineLevel="0" collapsed="false">
      <c r="A11" s="4"/>
      <c r="B11" s="22" t="s">
        <v>21</v>
      </c>
      <c r="C11" s="23"/>
      <c r="D11" s="24" t="s">
        <v>11</v>
      </c>
      <c r="E11" s="25"/>
      <c r="F11" s="23"/>
      <c r="G11" s="23"/>
      <c r="H11" s="23"/>
      <c r="I11" s="23"/>
      <c r="J11" s="23" t="s">
        <v>22</v>
      </c>
      <c r="K11" s="23"/>
      <c r="L11" s="26" t="n">
        <v>15</v>
      </c>
      <c r="M11" s="23"/>
      <c r="N11" s="23"/>
      <c r="O11" s="27"/>
      <c r="P11" s="4"/>
      <c r="R11" s="3" t="s">
        <v>23</v>
      </c>
      <c r="S11" s="3" t="s">
        <v>24</v>
      </c>
      <c r="T11" s="19" t="n">
        <f aca="false">T9-10%</f>
        <v>0.1</v>
      </c>
      <c r="U11" s="19" t="n">
        <f aca="false">U9-10%</f>
        <v>0.3</v>
      </c>
      <c r="V11" s="19" t="n">
        <f aca="false">V9-10%</f>
        <v>0.45</v>
      </c>
      <c r="W11" s="19" t="n">
        <f aca="false">W9-10%</f>
        <v>0.6</v>
      </c>
      <c r="X11" s="19" t="n">
        <f aca="false">X9-10%</f>
        <v>0.75</v>
      </c>
      <c r="Y11" s="19" t="n">
        <f aca="false">Y9-10%</f>
        <v>0.78</v>
      </c>
      <c r="Z11" s="19" t="n">
        <f aca="false">Z9-10%</f>
        <v>0.81</v>
      </c>
      <c r="AA11" s="19" t="n">
        <f aca="false">AA9-10%</f>
        <v>0.85</v>
      </c>
      <c r="AB11" s="19" t="n">
        <f aca="false">AB9-10%</f>
        <v>0.85</v>
      </c>
      <c r="AC11" s="19" t="n">
        <f aca="false">AC9-10%</f>
        <v>0.85</v>
      </c>
      <c r="AD11" s="19" t="n">
        <f aca="false">AD9-10%</f>
        <v>0.85</v>
      </c>
      <c r="AE11" s="19" t="n">
        <f aca="false">AE9-10%</f>
        <v>0.85</v>
      </c>
      <c r="AF11" s="19" t="n">
        <f aca="false">AF9-10%</f>
        <v>0.85</v>
      </c>
    </row>
    <row r="12" customFormat="false" ht="15.75" hidden="false" customHeight="tru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6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customFormat="false" ht="15" hidden="false" customHeight="false" outlineLevel="0" collapsed="false">
      <c r="A13" s="4"/>
      <c r="B13" s="9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customFormat="false" ht="15" hidden="false" customHeight="false" outlineLevel="0" collapsed="false">
      <c r="A14" s="4"/>
      <c r="B14" s="12" t="s">
        <v>26</v>
      </c>
      <c r="C14" s="14" t="s">
        <v>27</v>
      </c>
      <c r="D14" s="14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4" t="s">
        <v>34</v>
      </c>
      <c r="K14" s="14" t="s">
        <v>35</v>
      </c>
      <c r="L14" s="14" t="s">
        <v>36</v>
      </c>
      <c r="M14" s="14" t="s">
        <v>37</v>
      </c>
      <c r="N14" s="14" t="s">
        <v>38</v>
      </c>
      <c r="O14" s="29" t="s">
        <v>39</v>
      </c>
      <c r="P14" s="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customFormat="false" ht="15" hidden="false" customHeight="false" outlineLevel="0" collapsed="false">
      <c r="A15" s="4"/>
      <c r="B15" s="12" t="s">
        <v>40</v>
      </c>
      <c r="C15" s="30" t="n">
        <f aca="false">($D$10/12*$D$9)*($H$9+$H$10)</f>
        <v>30</v>
      </c>
      <c r="D15" s="30" t="n">
        <f aca="false">($D$10/12*$D$9)*($H$9+$H$10)</f>
        <v>30</v>
      </c>
      <c r="E15" s="30" t="n">
        <f aca="false">($D$10/12*$D$9)*($H$9+$H$10)</f>
        <v>30</v>
      </c>
      <c r="F15" s="30" t="n">
        <f aca="false">($D$10/12*$D$9)*($H$9+$H$10)</f>
        <v>30</v>
      </c>
      <c r="G15" s="30" t="n">
        <f aca="false">($D$10/12*$D$9)*($H$9+$H$10)</f>
        <v>30</v>
      </c>
      <c r="H15" s="30" t="n">
        <f aca="false">($D$10/12*$D$9)*($H$9+$H$10)</f>
        <v>30</v>
      </c>
      <c r="I15" s="30" t="n">
        <f aca="false">($D$10/12*$D$9)*($H$9+$H$10)</f>
        <v>30</v>
      </c>
      <c r="J15" s="30" t="n">
        <f aca="false">($D$10/12*$D$9)*($H$9+$H$10)</f>
        <v>30</v>
      </c>
      <c r="K15" s="30" t="n">
        <f aca="false">($D$10/12*$D$9)*($H$9+$H$10)</f>
        <v>30</v>
      </c>
      <c r="L15" s="30" t="n">
        <f aca="false">($D$10/12*$D$9)*($H$9+$H$10)</f>
        <v>30</v>
      </c>
      <c r="M15" s="30" t="n">
        <f aca="false">($D$10/12*$D$9)*($H$9+$H$10)</f>
        <v>30</v>
      </c>
      <c r="N15" s="30" t="n">
        <f aca="false">($D$10/12*$D$9)*($H$9+$H$10)</f>
        <v>30</v>
      </c>
      <c r="O15" s="31" t="n">
        <f aca="false">SUM(C15:N15)</f>
        <v>360</v>
      </c>
      <c r="P15" s="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customFormat="false" ht="15" hidden="false" customHeight="false" outlineLevel="0" collapsed="false">
      <c r="A16" s="4"/>
      <c r="B16" s="32" t="s">
        <v>41</v>
      </c>
      <c r="C16" s="33" t="n">
        <f aca="false">INDEX($R$8:$AF$11,MATCH($D$11,$R$8:$R$11,0),T8)</f>
        <v>0.2</v>
      </c>
      <c r="D16" s="33" t="n">
        <f aca="false">INDEX($R$8:$AF$11,MATCH($D$11,$R$8:$R$11,0),U8)</f>
        <v>0.4</v>
      </c>
      <c r="E16" s="33" t="n">
        <f aca="false">INDEX($R$8:$AF$11,MATCH($D$11,$R$8:$R$11,0),V8)</f>
        <v>0.55</v>
      </c>
      <c r="F16" s="33" t="n">
        <f aca="false">INDEX($R$8:$AF$11,MATCH($D$11,$R$8:$R$11,0),W8)</f>
        <v>0.7</v>
      </c>
      <c r="G16" s="33" t="n">
        <f aca="false">INDEX($R$8:$AF$11,MATCH($D$11,$R$8:$R$11,0),X8)</f>
        <v>0.85</v>
      </c>
      <c r="H16" s="33" t="n">
        <f aca="false">INDEX($R$8:$AF$11,MATCH($D$11,$R$8:$R$11,0),Y8)</f>
        <v>0.88</v>
      </c>
      <c r="I16" s="33" t="n">
        <f aca="false">INDEX($R$8:$AF$11,MATCH($D$11,$R$8:$R$11,0),Z8)</f>
        <v>0.91</v>
      </c>
      <c r="J16" s="33" t="n">
        <f aca="false">INDEX($R$8:$AF$11,MATCH($D$11,$R$8:$R$11,0),AA8)</f>
        <v>0.95</v>
      </c>
      <c r="K16" s="33" t="n">
        <f aca="false">INDEX($R$8:$AF$11,MATCH($D$11,$R$8:$R$11,0),AB8)</f>
        <v>0.95</v>
      </c>
      <c r="L16" s="33" t="n">
        <f aca="false">INDEX($R$8:$AF$11,MATCH($D$11,$R$8:$R$11,0),AC8)</f>
        <v>0.95</v>
      </c>
      <c r="M16" s="33" t="n">
        <f aca="false">INDEX($R$8:$AF$11,MATCH($D$11,$R$8:$R$11,0),AD8)</f>
        <v>0.95</v>
      </c>
      <c r="N16" s="33" t="n">
        <f aca="false">INDEX($R$8:$AF$11,MATCH($D$11,$R$8:$R$11,0),AE8)</f>
        <v>0.95</v>
      </c>
      <c r="O16" s="34"/>
      <c r="P16" s="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customFormat="false" ht="15" hidden="false" customHeight="false" outlineLevel="0" collapsed="false">
      <c r="A17" s="4"/>
      <c r="B17" s="12" t="s">
        <v>42</v>
      </c>
      <c r="C17" s="30" t="n">
        <f aca="false">(1-C16)*($D$10/12*$D$9)*($H$9+$H$10)</f>
        <v>24</v>
      </c>
      <c r="D17" s="30" t="n">
        <f aca="false">(1-D16)*($D$10/12*$D$9)*($H$9+$H$10)</f>
        <v>18</v>
      </c>
      <c r="E17" s="30" t="n">
        <f aca="false">(1-E16)*($D$10/12*$D$9)*($H$9+$H$10)</f>
        <v>13.5</v>
      </c>
      <c r="F17" s="30" t="n">
        <f aca="false">(1-F16)*($D$10/12*$D$9)*($H$9+$H$10)</f>
        <v>9</v>
      </c>
      <c r="G17" s="30" t="n">
        <f aca="false">(1-G16)*($D$10/12*$D$9)*($H$9+$H$10)</f>
        <v>4.5</v>
      </c>
      <c r="H17" s="30" t="n">
        <f aca="false">(1-H16)*($D$10/12*$D$9)*($H$9+$H$10)</f>
        <v>3.6</v>
      </c>
      <c r="I17" s="30" t="n">
        <f aca="false">(1-I16)*($D$10/12*$D$9)*($H$9+$H$10)</f>
        <v>2.7</v>
      </c>
      <c r="J17" s="30" t="n">
        <f aca="false">(1-J16)*($D$10/12*$D$9)*($H$9+$H$10)</f>
        <v>1.5</v>
      </c>
      <c r="K17" s="30" t="n">
        <f aca="false">(1-K16)*($D$10/12*$D$9)*($H$9+$H$10)</f>
        <v>1.5</v>
      </c>
      <c r="L17" s="30" t="n">
        <f aca="false">(1-L16)*($D$10/12*$D$9)*($H$9+$H$10)</f>
        <v>1.5</v>
      </c>
      <c r="M17" s="30" t="n">
        <f aca="false">(1-M16)*($D$10/12*$D$9)*($H$9+$H$10)</f>
        <v>1.5</v>
      </c>
      <c r="N17" s="30" t="n">
        <f aca="false">(1-N16)*($D$10/12*$D$9)*($H$9+$H$10)</f>
        <v>1.5</v>
      </c>
      <c r="O17" s="31" t="n">
        <f aca="false">SUM(C17:N17)</f>
        <v>82.8</v>
      </c>
      <c r="P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customFormat="false" ht="15" hidden="false" customHeight="false" outlineLevel="0" collapsed="false">
      <c r="A18" s="4"/>
      <c r="B18" s="12" t="s">
        <v>43</v>
      </c>
      <c r="C18" s="30" t="n">
        <f aca="false">$D$9*$L$11+(C16)*($D$10/12*$D$9)*$L$9</f>
        <v>16</v>
      </c>
      <c r="D18" s="30" t="n">
        <f aca="false">$D$9*$L$11+(D16)*($D$10/12*$D$9)*$L$9</f>
        <v>17</v>
      </c>
      <c r="E18" s="30" t="n">
        <f aca="false">$D$9*$L$11+(E16)*($D$10/12*$D$9)*$L$9</f>
        <v>17.75</v>
      </c>
      <c r="F18" s="30" t="n">
        <f aca="false">$D$9*$L$11+(F16)*($D$10/12*$D$9)*$L$9</f>
        <v>18.5</v>
      </c>
      <c r="G18" s="30" t="n">
        <f aca="false">$D$9*$L$11+(G16)*($D$10/12*$D$9)*$L$9</f>
        <v>19.25</v>
      </c>
      <c r="H18" s="30" t="n">
        <f aca="false">$D$9*$L$11+(H16)*($D$10/12*$D$9)*$L$9</f>
        <v>19.4</v>
      </c>
      <c r="I18" s="30" t="n">
        <f aca="false">$D$9*$L$11+(I16)*($D$10/12*$D$9)*$L$9</f>
        <v>19.55</v>
      </c>
      <c r="J18" s="30" t="n">
        <f aca="false">$D$9*$L$11+(J16)*($D$10/12*$D$9)*$L$9</f>
        <v>19.75</v>
      </c>
      <c r="K18" s="30" t="n">
        <f aca="false">$D$9*$L$11+(K16)*($D$10/12*$D$9)*$L$9</f>
        <v>19.75</v>
      </c>
      <c r="L18" s="30" t="n">
        <f aca="false">$D$9*$L$11+(L16)*($D$10/12*$D$9)*$L$9</f>
        <v>19.75</v>
      </c>
      <c r="M18" s="30" t="n">
        <f aca="false">$D$9*$L$11+(M16)*($D$10/12*$D$9)*$L$9</f>
        <v>19.75</v>
      </c>
      <c r="N18" s="30" t="n">
        <f aca="false">$D$9*$L$11+(N16)*($D$10/12*$D$9)*$L$9</f>
        <v>19.75</v>
      </c>
      <c r="O18" s="31" t="n">
        <f aca="false">SUM(C18:N18)</f>
        <v>226.2</v>
      </c>
      <c r="P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customFormat="false" ht="15" hidden="false" customHeight="false" outlineLevel="0" collapsed="false">
      <c r="A19" s="4"/>
      <c r="B19" s="35" t="s">
        <v>44</v>
      </c>
      <c r="C19" s="36" t="n">
        <f aca="false">C15-C17-C18</f>
        <v>-10</v>
      </c>
      <c r="D19" s="36" t="n">
        <f aca="false">D15-D17-D18</f>
        <v>-5</v>
      </c>
      <c r="E19" s="36" t="n">
        <f aca="false">E15-E17-E18</f>
        <v>-1.25</v>
      </c>
      <c r="F19" s="36" t="n">
        <f aca="false">F15-F17-F18</f>
        <v>2.5</v>
      </c>
      <c r="G19" s="36" t="n">
        <f aca="false">G15-G17-G18</f>
        <v>6.25</v>
      </c>
      <c r="H19" s="36" t="n">
        <f aca="false">H15-H17-H18</f>
        <v>7</v>
      </c>
      <c r="I19" s="36" t="n">
        <f aca="false">I15-I17-I18</f>
        <v>7.75</v>
      </c>
      <c r="J19" s="36" t="n">
        <f aca="false">J15-J17-J18</f>
        <v>8.75</v>
      </c>
      <c r="K19" s="36" t="n">
        <f aca="false">K15-K17-K18</f>
        <v>8.75</v>
      </c>
      <c r="L19" s="36" t="n">
        <f aca="false">L15-L17-L18</f>
        <v>8.75</v>
      </c>
      <c r="M19" s="36" t="n">
        <f aca="false">M15-M17-M18</f>
        <v>8.75</v>
      </c>
      <c r="N19" s="36" t="n">
        <f aca="false">N15-N17-N18</f>
        <v>8.75</v>
      </c>
      <c r="O19" s="37" t="n">
        <f aca="false">SUM(C19:N19)</f>
        <v>51</v>
      </c>
      <c r="P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customFormat="false" ht="15.7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customFormat="false" ht="15" hidden="false" customHeight="false" outlineLevel="0" collapsed="false">
      <c r="A21" s="4"/>
      <c r="B21" s="9" t="s">
        <v>45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customFormat="false" ht="15" hidden="false" customHeight="false" outlineLevel="0" collapsed="false">
      <c r="A22" s="4"/>
      <c r="B22" s="12" t="s">
        <v>46</v>
      </c>
      <c r="D22" s="38" t="n">
        <v>0.3</v>
      </c>
      <c r="O22" s="18"/>
      <c r="P22" s="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customFormat="false" ht="15.75" hidden="false" customHeight="true" outlineLevel="0" collapsed="false">
      <c r="A23" s="4"/>
      <c r="B23" s="12" t="s">
        <v>47</v>
      </c>
      <c r="D23" s="20" t="n">
        <v>0</v>
      </c>
      <c r="E23" s="16" t="s">
        <v>48</v>
      </c>
      <c r="O23" s="18"/>
      <c r="P23" s="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customFormat="false" ht="15.75" hidden="false" customHeight="true" outlineLevel="0" collapsed="false">
      <c r="A24" s="4"/>
      <c r="B24" s="12"/>
      <c r="O24" s="18"/>
      <c r="P24" s="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customFormat="false" ht="15.75" hidden="false" customHeight="true" outlineLevel="0" collapsed="false">
      <c r="A25" s="4"/>
      <c r="B25" s="32" t="s">
        <v>49</v>
      </c>
      <c r="C25" s="33" t="n">
        <f aca="false">$D$22</f>
        <v>0.3</v>
      </c>
      <c r="D25" s="33" t="n">
        <f aca="false">C25+3%</f>
        <v>0.33</v>
      </c>
      <c r="E25" s="33" t="n">
        <f aca="false">D25+3%</f>
        <v>0.36</v>
      </c>
      <c r="F25" s="33" t="n">
        <f aca="false">E25+3%</f>
        <v>0.39</v>
      </c>
      <c r="G25" s="33" t="n">
        <f aca="false">F25+3%</f>
        <v>0.42</v>
      </c>
      <c r="H25" s="33" t="n">
        <f aca="false">G25+3%</f>
        <v>0.45</v>
      </c>
      <c r="I25" s="33" t="n">
        <f aca="false">H25+3%</f>
        <v>0.48</v>
      </c>
      <c r="J25" s="33" t="n">
        <f aca="false">I25+3%</f>
        <v>0.51</v>
      </c>
      <c r="K25" s="33" t="n">
        <f aca="false">J25+3%</f>
        <v>0.54</v>
      </c>
      <c r="L25" s="33" t="n">
        <f aca="false">K25+3%</f>
        <v>0.57</v>
      </c>
      <c r="M25" s="33" t="n">
        <f aca="false">L25+3%</f>
        <v>0.6</v>
      </c>
      <c r="N25" s="33" t="n">
        <f aca="false">M25+3%</f>
        <v>0.63</v>
      </c>
      <c r="O25" s="18"/>
      <c r="P25" s="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customFormat="false" ht="15.75" hidden="false" customHeight="true" outlineLevel="0" collapsed="false">
      <c r="A26" s="4"/>
      <c r="B26" s="12" t="s">
        <v>50</v>
      </c>
      <c r="C26" s="14" t="n">
        <f aca="false">ROUND(($D$10/12*$D$9)*C$16*(1-C$25),0)</f>
        <v>47</v>
      </c>
      <c r="D26" s="14" t="n">
        <f aca="false">ROUND(($D$10/12*$D$9)*D$16*(1-D$25),0)</f>
        <v>89</v>
      </c>
      <c r="E26" s="14" t="n">
        <f aca="false">ROUND(($D$10/12*$D$9)*E$16*(1-E$25),0)</f>
        <v>117</v>
      </c>
      <c r="F26" s="14" t="n">
        <f aca="false">ROUND(($D$10/12*$D$9)*F$16*(1-F$25),0)</f>
        <v>142</v>
      </c>
      <c r="G26" s="14" t="n">
        <f aca="false">ROUND(($D$10/12*$D$9)*G$16*(1-G$25),0)</f>
        <v>164</v>
      </c>
      <c r="H26" s="14" t="n">
        <f aca="false">ROUND(($D$10/12*$D$9)*H$16*(1-H$25),0)</f>
        <v>161</v>
      </c>
      <c r="I26" s="14" t="n">
        <f aca="false">ROUND(($D$10/12*$D$9)*I$16*(1-I$25),0)</f>
        <v>158</v>
      </c>
      <c r="J26" s="14" t="n">
        <f aca="false">ROUND(($D$10/12*$D$9)*J$16*(1-J$25),0)</f>
        <v>155</v>
      </c>
      <c r="K26" s="14" t="n">
        <f aca="false">ROUND(($D$10/12*$D$9)*K$16*(1-K$25),0)</f>
        <v>146</v>
      </c>
      <c r="L26" s="14" t="n">
        <f aca="false">ROUND(($D$10/12*$D$9)*L$16*(1-L$25),0)</f>
        <v>136</v>
      </c>
      <c r="M26" s="14" t="n">
        <f aca="false">ROUND(($D$10/12*$D$9)*M$16*(1-M$25),0)</f>
        <v>127</v>
      </c>
      <c r="N26" s="14" t="n">
        <f aca="false">ROUND(($D$10/12*$D$9)*N$16*(1-N$25),0)</f>
        <v>117</v>
      </c>
      <c r="O26" s="18"/>
      <c r="P26" s="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customFormat="false" ht="15.75" hidden="false" customHeight="true" outlineLevel="0" collapsed="false">
      <c r="A27" s="4"/>
      <c r="B27" s="12" t="s">
        <v>51</v>
      </c>
      <c r="C27" s="39" t="n">
        <f aca="false">D23</f>
        <v>0</v>
      </c>
      <c r="D27" s="39" t="n">
        <f aca="false">ROUND(C27-C26*(1-C25)+C28,0)</f>
        <v>14</v>
      </c>
      <c r="E27" s="39" t="n">
        <f aca="false">ROUND(D27-D26*(1-D25)+D28,0)</f>
        <v>29</v>
      </c>
      <c r="F27" s="39" t="n">
        <f aca="false">ROUND(E27-E26*(1-E25)+E28,0)</f>
        <v>42</v>
      </c>
      <c r="G27" s="39" t="n">
        <f aca="false">ROUND(F27-F26*(1-F25)+F28,0)</f>
        <v>55</v>
      </c>
      <c r="H27" s="39" t="n">
        <f aca="false">ROUND(G27-G26*(1-G25)+G28,0)</f>
        <v>69</v>
      </c>
      <c r="I27" s="39" t="n">
        <f aca="false">ROUND(H27-H26*(1-H25)+H28,0)</f>
        <v>72</v>
      </c>
      <c r="J27" s="39" t="n">
        <f aca="false">ROUND(I27-I26*(1-I25)+I28,0)</f>
        <v>76</v>
      </c>
      <c r="K27" s="39" t="n">
        <f aca="false">ROUND(J27-J26*(1-J25)+J28,0)</f>
        <v>79</v>
      </c>
      <c r="L27" s="39" t="n">
        <f aca="false">ROUND(K27-K26*(1-K25)+K28,0)</f>
        <v>79</v>
      </c>
      <c r="M27" s="39" t="n">
        <f aca="false">ROUND(L27-L26*(1-L25)+L28,0)</f>
        <v>78</v>
      </c>
      <c r="N27" s="39" t="n">
        <f aca="false">ROUND(M27-M26*(1-M25)+M28,0)</f>
        <v>76</v>
      </c>
      <c r="O27" s="18"/>
      <c r="P27" s="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customFormat="false" ht="15.75" hidden="false" customHeight="true" outlineLevel="0" collapsed="false">
      <c r="A28" s="4"/>
      <c r="B28" s="12" t="s">
        <v>52</v>
      </c>
      <c r="C28" s="39" t="n">
        <f aca="false">IF(C27&lt;C26,ROUND((C26-C27),0),0)</f>
        <v>47</v>
      </c>
      <c r="D28" s="39" t="n">
        <f aca="false">IF(D27&lt;D26,ROUND((D26-D27),0),0)</f>
        <v>75</v>
      </c>
      <c r="E28" s="39" t="n">
        <f aca="false">IF(E27&lt;E26,ROUND((E26-E27),0),0)</f>
        <v>88</v>
      </c>
      <c r="F28" s="39" t="n">
        <f aca="false">IF(F27&lt;F26,ROUND((F26-F27),0),0)</f>
        <v>100</v>
      </c>
      <c r="G28" s="39" t="n">
        <f aca="false">IF(G27&lt;G26,ROUND((G26-G27),0),0)</f>
        <v>109</v>
      </c>
      <c r="H28" s="39" t="n">
        <f aca="false">IF(H27&lt;H26,ROUND((H26-H27),0),0)</f>
        <v>92</v>
      </c>
      <c r="I28" s="39" t="n">
        <f aca="false">IF(I27&lt;I26,ROUND((I26-I27),0),0)</f>
        <v>86</v>
      </c>
      <c r="J28" s="39" t="n">
        <f aca="false">IF(J27&lt;J26,ROUND((J26-J27),0),0)</f>
        <v>79</v>
      </c>
      <c r="K28" s="39" t="n">
        <f aca="false">IF(K27&lt;K26,ROUND((K26-K27),0),0)</f>
        <v>67</v>
      </c>
      <c r="L28" s="39" t="n">
        <f aca="false">IF(L27&lt;L26,ROUND((L26-L27),0),0)</f>
        <v>57</v>
      </c>
      <c r="M28" s="39" t="n">
        <f aca="false">IF(M27&lt;M26,ROUND((M26-M27),0),0)</f>
        <v>49</v>
      </c>
      <c r="N28" s="39" t="n">
        <f aca="false">IF(N27&lt;N26,ROUND((N26-N27),0),0)</f>
        <v>41</v>
      </c>
      <c r="O28" s="31"/>
      <c r="P28" s="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customFormat="false" ht="15.75" hidden="false" customHeight="true" outlineLevel="0" collapsed="false">
      <c r="A29" s="4"/>
      <c r="B29" s="40" t="s">
        <v>45</v>
      </c>
      <c r="C29" s="41" t="n">
        <f aca="false">C28*$L$10</f>
        <v>70.5</v>
      </c>
      <c r="D29" s="41" t="n">
        <f aca="false">D28*$L$10</f>
        <v>112.5</v>
      </c>
      <c r="E29" s="41" t="n">
        <f aca="false">E28*$L$10</f>
        <v>132</v>
      </c>
      <c r="F29" s="41" t="n">
        <f aca="false">F28*$L$10</f>
        <v>150</v>
      </c>
      <c r="G29" s="41" t="n">
        <f aca="false">G28*$L$10</f>
        <v>163.5</v>
      </c>
      <c r="H29" s="41" t="n">
        <f aca="false">H28*$L$10</f>
        <v>138</v>
      </c>
      <c r="I29" s="41" t="n">
        <f aca="false">I28*$L$10</f>
        <v>129</v>
      </c>
      <c r="J29" s="41" t="n">
        <f aca="false">J28*$L$10</f>
        <v>118.5</v>
      </c>
      <c r="K29" s="41" t="n">
        <f aca="false">K28*$L$10</f>
        <v>100.5</v>
      </c>
      <c r="L29" s="41" t="n">
        <f aca="false">L28*$L$10</f>
        <v>85.5</v>
      </c>
      <c r="M29" s="41" t="n">
        <f aca="false">M28*$L$10</f>
        <v>73.5</v>
      </c>
      <c r="N29" s="41" t="n">
        <f aca="false">N28*$L$10</f>
        <v>61.5</v>
      </c>
      <c r="O29" s="42" t="n">
        <f aca="false">SUM(C29:N29)</f>
        <v>1335</v>
      </c>
      <c r="P29" s="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customFormat="false" ht="15.75" hidden="false" customHeight="true" outlineLevel="0" collapsed="false">
      <c r="A30" s="4"/>
      <c r="B30" s="22"/>
      <c r="C30" s="4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7"/>
      <c r="P30" s="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customFormat="false" ht="15.75" hidden="false" customHeight="true" outlineLevel="0" collapsed="false">
      <c r="A31" s="4"/>
      <c r="B31" s="8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customFormat="false" ht="15.75" hidden="false" customHeight="true" outlineLevel="0" collapsed="false">
      <c r="A32" s="4"/>
      <c r="B32" s="44" t="s">
        <v>54</v>
      </c>
      <c r="P32" s="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</sheetData>
  <dataValidations count="1">
    <dataValidation allowBlank="true" operator="between" showDropDown="false" showErrorMessage="true" showInputMessage="false" sqref="D11" type="list">
      <formula1>Kundenakzeptanz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875" bottom="0.7875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&amp;LWillkommen in der Zukunft! Coffee-to-go Becher und Plastikverpackungen im bundesweiten FairCup-Pfandsystem</oddHeader>
    <oddFooter>&amp;L© FairCup 2019 Made with Passion in Göttingen&amp;CThink before you print&amp;R&amp;D  &amp;T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2021-05-28T10:43:56Z</dcterms:modified>
  <cp:revision>2</cp:revision>
  <dc:subject/>
  <dc:title/>
</cp:coreProperties>
</file>